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N25" i="1" l="1"/>
  <c r="N15" i="1"/>
  <c r="N9" i="1"/>
  <c r="M15" i="1" l="1"/>
  <c r="M9" i="1"/>
  <c r="L73" i="1" l="1"/>
  <c r="L25" i="1"/>
  <c r="L9" i="1"/>
  <c r="K85" i="1" l="1"/>
  <c r="J85" i="1"/>
  <c r="J73" i="1"/>
  <c r="K73" i="1"/>
  <c r="K9" i="1"/>
  <c r="K15" i="1"/>
  <c r="K51" i="1"/>
  <c r="F25" i="1" l="1"/>
  <c r="J25" i="1"/>
  <c r="J51" i="1" l="1"/>
  <c r="J15" i="1"/>
  <c r="J9" i="1"/>
  <c r="I85" i="1" l="1"/>
  <c r="I73" i="1"/>
  <c r="I25" i="1"/>
  <c r="I15" i="1"/>
  <c r="I9" i="1"/>
  <c r="D85" i="1" l="1"/>
  <c r="C85" i="1"/>
  <c r="C73" i="1"/>
  <c r="B73" i="1"/>
  <c r="D51" i="1"/>
  <c r="C51" i="1"/>
  <c r="C25" i="1"/>
  <c r="C15" i="1"/>
  <c r="D34" i="1"/>
  <c r="D31" i="1"/>
  <c r="D30" i="1"/>
  <c r="D22" i="1"/>
  <c r="D27" i="1"/>
  <c r="H73" i="1"/>
  <c r="G73" i="1"/>
  <c r="H51" i="1"/>
  <c r="H25" i="1"/>
  <c r="H9" i="1"/>
  <c r="G85" i="1" l="1"/>
  <c r="G9" i="1"/>
  <c r="F73" i="1" l="1"/>
  <c r="F9" i="1"/>
  <c r="E85" i="1" l="1"/>
  <c r="E73" i="1"/>
  <c r="B85" i="1"/>
  <c r="Q16" i="1"/>
  <c r="Q9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73" i="1" l="1"/>
  <c r="M25" i="1"/>
  <c r="M73" i="1" l="1"/>
  <c r="Q73" i="1" s="1"/>
  <c r="Q51" i="1"/>
  <c r="K25" i="1"/>
  <c r="G25" i="1"/>
  <c r="E25" i="1"/>
  <c r="L15" i="1"/>
  <c r="Q15" i="1" s="1"/>
  <c r="G15" i="1"/>
  <c r="Q25" i="1" l="1"/>
  <c r="Q85" i="1" l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<sst xmlns="http://schemas.openxmlformats.org/spreadsheetml/2006/main" count="196" uniqueCount="112">
  <si>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</si>
  <si>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</si>
  <si>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</si>
  <si>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</si>
  <si>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</si>
  <si>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</si>
  <si>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</si>
  <si>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</si>
  <si>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</si>
  <si>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</si>
  <si>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</si>
  <si>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</si>
  <si>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</si>
  <si>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</si>
  <si>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</si>
  <si>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</si>
  <si>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</si>
  <si>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</si>
  <si>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</si>
  <si>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</si>
  <si>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</si>
  <si>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</si>
  <si>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</si>
  <si>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</si>
  <si>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</si>
  <si>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</si>
  <si>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</si>
  <si>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</si>
  <si>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</si>
  <si>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</si>
  <si>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</si>
  <si>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</si>
  <si>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</si>
  <si>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</si>
  <si>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</si>
  <si>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</si>
  <si>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</si>
  <si>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</si>
  <si>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</si>
  <si>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</si>
  <si>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</si>
  <si>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</si>
  <si>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</si>
  <si>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</si>
  <si>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</si>
  <si>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</si>
  <si>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</si>
  <si>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</si>
  <si>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</si>
  <si>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</si>
  <si>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</si>
  <si>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</si>
  <si>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</si>
  <si>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</si>
  <si>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</si>
  <si>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</si>
  <si>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</si>
  <si>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</si>
  <si>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</si>
  <si>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</si>
  <si>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</si>
  <si>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</si>
  <si>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</si>
  <si>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</si>
  <si>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</si>
  <si>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</si>
  <si>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</si>
  <si>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</si>
  <si>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</si>
  <si>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</si>
  <si>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</si>
  <si>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</si>
  <si>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</si>
  <si>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</si>
  <si>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</si>
  <si>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</si>
  <si>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</si>
  <si>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</si>
  <si>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</si>
  <si>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</si>
  <si>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</si>
  <si>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</si>
  <si>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</si>
  <si>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</si>
  <si>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</si>
  <si>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</si>
  <si>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</si>
  <si>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</si>
  <si>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</si>
  <si>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</si>
  <si>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</si>
  <si>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</si>
  <si>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</si>
  <si>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</si>
  <si>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</si>
  <si>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</si>
  <si>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</si>
  <si>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</si>
  <si>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</si>
  <si>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</si>
  <si>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</si>
  <si>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</si>
  <si>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</si>
  <si>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</si>
  <si>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</si>
  <si>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</si>
  <si>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</si>
  <si>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</si>
  <si>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</si>
  <si>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</si>
  <si>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[31] de [Octubre] del [2023]</t>
  </si>
  <si>
    <t>Fecha de imputación: [01] de [Octubre]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</si>
</sst>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4" xfId="0" applyNumberFormat="1" applyBorder="1" applyAlignment="1">
      <alignment wrapText="1"/>
    </xf>
    <xf numFmtId="164" fontId="0" fillId="0" borderId="4" xfId="0" applyNumberFormat="1" applyFill="1" applyBorder="1" applyAlignment="1">
      <alignment vertical="center"/>
    </xf>
    <xf numFmtId="43" fontId="0" fillId="0" borderId="4" xfId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vertical="center"/>
    </xf>
    <xf numFmtId="164" fontId="2" fillId="0" borderId="4" xfId="0" applyNumberFormat="1" applyFont="1" applyFill="1" applyBorder="1"/>
    <xf numFmtId="4" fontId="2" fillId="2" borderId="8" xfId="0" applyNumberFormat="1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142461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zoomScale="115" zoomScaleNormal="115" workbookViewId="0">
      <selection activeCell="D87" sqref="D87"/>
    </sheetView>
  </sheetViews>
  <sheetFormatPr baseColWidth="10" defaultRowHeight="15" x14ac:dyDescent="0.25"/>
  <cols>
    <col min="1" max="1" width="29.140625" customWidth="1"/>
    <col min="2" max="2" width="19" customWidth="1"/>
    <col min="3" max="5" width="17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4.28515625" customWidth="1"/>
    <col min="12" max="12" width="12.85546875" customWidth="1"/>
    <col min="13" max="13" width="14" customWidth="1"/>
    <col min="14" max="14" width="14.140625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8.75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8.75" x14ac:dyDescent="0.25">
      <c r="A3" s="133" t="s">
        <v>109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5.75" x14ac:dyDescent="0.25">
      <c r="A4" s="134" t="s">
        <v>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A5" s="135" t="s">
        <v>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x14ac:dyDescent="0.25">
      <c r="E6" s="130" t="s">
        <v>107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2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3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2"/>
    </row>
    <row r="9" spans="1:19" ht="30" x14ac:dyDescent="0.25">
      <c r="A9" s="7" t="s">
        <v>19</v>
      </c>
      <c r="B9" s="17">
        <f>SUM(B10+B11+B14)</f>
        <v>60640559</v>
      </c>
      <c r="C9" s="126">
        <v>0</v>
      </c>
      <c r="D9" s="17">
        <f>SUM(D10+D11+D14)</f>
        <v>60640559</v>
      </c>
      <c r="E9" s="9">
        <f>SUM(E10+E11+E14)</f>
        <v>4700135.17</v>
      </c>
      <c r="F9" s="76">
        <f>SUM(F10+F11+F14)</f>
        <v>4700135.17</v>
      </c>
      <c r="G9" s="76">
        <f>SUM(G10+G11+G14)</f>
        <v>4224405.12</v>
      </c>
      <c r="H9" s="76">
        <f>SUM(H10,H11,H14)</f>
        <v>4924957.88</v>
      </c>
      <c r="I9" s="76">
        <f>SUM(I10,I11,I14)</f>
        <v>4636366.9800000004</v>
      </c>
      <c r="J9" s="76">
        <f>SUM(J10:J11,J14)</f>
        <v>4662018.6900000004</v>
      </c>
      <c r="K9" s="76">
        <f>SUM(K10:K14)</f>
        <v>4562948.2700000005</v>
      </c>
      <c r="L9" s="76">
        <f>SUM(L10:L14)</f>
        <v>4581527.46</v>
      </c>
      <c r="M9" s="76">
        <f>SUM(M10,M11,M14)</f>
        <v>4653633.47</v>
      </c>
      <c r="N9" s="76">
        <f>N10+N11+N14</f>
        <v>7408650.2599999998</v>
      </c>
      <c r="O9" s="78">
        <v>0</v>
      </c>
      <c r="P9" s="78">
        <v>0</v>
      </c>
      <c r="Q9" s="78">
        <f>SUM(E9:P9)</f>
        <v>49054778.469999999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12">
        <v>3026910.88</v>
      </c>
      <c r="G10" s="78">
        <v>2770000.01</v>
      </c>
      <c r="H10" s="13">
        <v>3417910.87</v>
      </c>
      <c r="I10" s="12">
        <v>3219910.87</v>
      </c>
      <c r="J10" s="78">
        <v>3258810.87</v>
      </c>
      <c r="K10" s="13">
        <v>3218928.37</v>
      </c>
      <c r="L10" s="12">
        <v>3261028.37</v>
      </c>
      <c r="M10" s="13">
        <v>3339902.48</v>
      </c>
      <c r="N10" s="78">
        <v>3288028.37</v>
      </c>
      <c r="O10" s="78">
        <v>0</v>
      </c>
      <c r="P10" s="78">
        <v>0</v>
      </c>
      <c r="Q10" s="78">
        <f>SUM(E10:P10)</f>
        <v>31828341.970000006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12">
        <v>1212022.5</v>
      </c>
      <c r="G11" s="78">
        <v>1032022.5</v>
      </c>
      <c r="H11" s="13">
        <v>992022.5</v>
      </c>
      <c r="I11" s="12">
        <v>931005</v>
      </c>
      <c r="J11" s="78">
        <v>911770</v>
      </c>
      <c r="K11" s="13">
        <v>858720</v>
      </c>
      <c r="L11" s="12">
        <v>828720</v>
      </c>
      <c r="M11" s="13">
        <v>818720</v>
      </c>
      <c r="N11" s="78">
        <v>3624687.5</v>
      </c>
      <c r="O11" s="78">
        <v>0</v>
      </c>
      <c r="P11" s="78">
        <v>0</v>
      </c>
      <c r="Q11" s="78">
        <f>SUM(E11:P11)</f>
        <v>12421712.5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2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2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12">
        <v>461201.79</v>
      </c>
      <c r="G14" s="123">
        <v>422382.61</v>
      </c>
      <c r="H14" s="13">
        <v>515024.51</v>
      </c>
      <c r="I14" s="12">
        <v>485451.11</v>
      </c>
      <c r="J14" s="84">
        <v>491437.82</v>
      </c>
      <c r="K14" s="13">
        <v>485299.9</v>
      </c>
      <c r="L14" s="123">
        <v>491779.09</v>
      </c>
      <c r="M14" s="13">
        <v>495010.99</v>
      </c>
      <c r="N14" s="123">
        <v>495934.39</v>
      </c>
      <c r="O14" s="78">
        <v>0</v>
      </c>
      <c r="P14" s="78">
        <v>0</v>
      </c>
      <c r="Q14" s="78">
        <f>SUM(E14:P14)</f>
        <v>4804723.9999999991</v>
      </c>
    </row>
    <row r="15" spans="1:19" ht="30" x14ac:dyDescent="0.25">
      <c r="A15" s="7" t="s">
        <v>25</v>
      </c>
      <c r="B15" s="17">
        <f>SUM(B16+B17+B20+B21+B22)</f>
        <v>7800000</v>
      </c>
      <c r="C15" s="111">
        <f>SUM(C22)</f>
        <v>500000</v>
      </c>
      <c r="D15" s="17">
        <f>SUM(D16+D17+D20+D21+D22)</f>
        <v>8300000</v>
      </c>
      <c r="E15" s="76">
        <f>SUM(E16:E24)</f>
        <v>388118.36</v>
      </c>
      <c r="F15" s="80">
        <f>SUM(F16,F21)</f>
        <v>388186.62</v>
      </c>
      <c r="G15" s="79">
        <f>SUM(G16)</f>
        <v>379032.12</v>
      </c>
      <c r="H15" s="79">
        <f>SUM(H16,H22)</f>
        <v>378835.69</v>
      </c>
      <c r="I15" s="79">
        <f>SUM(I16,I21)</f>
        <v>568357.58000000007</v>
      </c>
      <c r="J15" s="79">
        <f>SUM(J17,J22)</f>
        <v>567223.21</v>
      </c>
      <c r="K15" s="79">
        <f>SUM(K16:K24)</f>
        <v>393130.73</v>
      </c>
      <c r="L15" s="79">
        <f>SUM(L16,L17,L22)</f>
        <v>194753.78</v>
      </c>
      <c r="M15" s="89">
        <f>SUM(M17,M21)</f>
        <v>788912.78</v>
      </c>
      <c r="N15" s="79">
        <f>SUM(N17,N24)</f>
        <v>504595.81</v>
      </c>
      <c r="O15" s="89">
        <f>SUM(O16+O20+O21+O22)</f>
        <v>0</v>
      </c>
      <c r="P15" s="79">
        <f>SUM(P16+P17+P22)</f>
        <v>0</v>
      </c>
      <c r="Q15" s="83">
        <f>SUM(E15:P15)</f>
        <v>4551146.68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2">
        <v>388186.62</v>
      </c>
      <c r="G16" s="11">
        <v>379032.12</v>
      </c>
      <c r="H16" s="13">
        <v>378835.69</v>
      </c>
      <c r="I16" s="13">
        <v>383573.15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1917745.94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537198.34</v>
      </c>
      <c r="K17" s="13">
        <v>393130.73</v>
      </c>
      <c r="L17" s="13">
        <v>194753.78</v>
      </c>
      <c r="M17" s="12">
        <v>522193.27</v>
      </c>
      <c r="N17" s="12">
        <v>477249.31</v>
      </c>
      <c r="O17" s="12">
        <v>0</v>
      </c>
      <c r="P17" s="13">
        <v>0</v>
      </c>
      <c r="Q17" s="114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4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3">
        <v>184784.43</v>
      </c>
      <c r="J21" s="12">
        <v>0</v>
      </c>
      <c r="K21" s="12">
        <v>0</v>
      </c>
      <c r="L21" s="12">
        <v>0</v>
      </c>
      <c r="M21" s="13">
        <v>266719.51</v>
      </c>
      <c r="N21" s="12">
        <v>0</v>
      </c>
      <c r="O21" s="13">
        <v>0</v>
      </c>
      <c r="P21" s="12">
        <v>0</v>
      </c>
      <c r="Q21" s="93">
        <f>SUM(E21:P21)</f>
        <v>451503.94</v>
      </c>
    </row>
    <row r="22" spans="1:17" ht="75" x14ac:dyDescent="0.25">
      <c r="A22" s="10" t="s">
        <v>32</v>
      </c>
      <c r="B22" s="18">
        <v>400000</v>
      </c>
      <c r="C22" s="99">
        <v>500000</v>
      </c>
      <c r="D22" s="18">
        <f>SUM(B22,C22)</f>
        <v>900000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30024.87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30024.87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27346.5</v>
      </c>
      <c r="O24" s="12">
        <v>0</v>
      </c>
      <c r="P24" s="12">
        <v>0</v>
      </c>
      <c r="Q24" s="93">
        <f t="shared" si="0"/>
        <v>27346.5</v>
      </c>
    </row>
    <row r="25" spans="1:17" ht="30" x14ac:dyDescent="0.25">
      <c r="A25" s="7" t="s">
        <v>35</v>
      </c>
      <c r="B25" s="17">
        <f>SUM(B26+B27+B28+B30+B31+B32+B34)</f>
        <v>28924127</v>
      </c>
      <c r="C25" s="111">
        <f>SUM(C27,C30,C31,C34)</f>
        <v>7300000</v>
      </c>
      <c r="D25" s="17">
        <f>SUM(D26+D27+D28+D30+D31+D32+D34)</f>
        <v>36224127</v>
      </c>
      <c r="E25" s="76">
        <f>SUM(E26)</f>
        <v>634997.69999999995</v>
      </c>
      <c r="F25" s="79">
        <f>SUM(F26,F32,F27)</f>
        <v>2309710.9</v>
      </c>
      <c r="G25" s="79">
        <f>SUM(G26,G27,G28,G30,G32,G34)</f>
        <v>726663.29999999993</v>
      </c>
      <c r="H25" s="79">
        <f>SUM(H26,H27,H30,H32,H34,H28)</f>
        <v>7791815.7000000002</v>
      </c>
      <c r="I25" s="79">
        <f>SUM(I26,I32,I34)</f>
        <v>2216639.7000000002</v>
      </c>
      <c r="J25" s="79">
        <f>SUM(J26,J32,J34)</f>
        <v>3219073.4200000004</v>
      </c>
      <c r="K25" s="79">
        <f>SUM(K26,K27,K28,K34)</f>
        <v>748277.7</v>
      </c>
      <c r="L25" s="79">
        <f>SUM(L26,L28,L30,L32,L34)</f>
        <v>890021.5</v>
      </c>
      <c r="M25" s="79">
        <f>+M26+M27+M30+M32+M34</f>
        <v>7870592.3599999994</v>
      </c>
      <c r="N25" s="79">
        <f>N26+N34+N27+N32</f>
        <v>3631526.1399999997</v>
      </c>
      <c r="O25" s="79">
        <f>SUM(O26+O27+O32+O34)</f>
        <v>0</v>
      </c>
      <c r="P25" s="79">
        <f>SUM(P26+P27+P28+P30+P32)</f>
        <v>0</v>
      </c>
      <c r="Q25" s="83">
        <f>SUM(E25:P25)</f>
        <v>30039318.420000002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22">
        <v>634997.69999999995</v>
      </c>
      <c r="G26" s="12">
        <v>634997.69999999995</v>
      </c>
      <c r="H26" s="12">
        <v>634997.69999999995</v>
      </c>
      <c r="I26" s="13">
        <v>634997.69999999995</v>
      </c>
      <c r="J26" s="12">
        <v>2671973.4700000002</v>
      </c>
      <c r="K26" s="13">
        <v>634997.69999999995</v>
      </c>
      <c r="L26" s="13">
        <v>634997.69999999995</v>
      </c>
      <c r="M26" s="12">
        <v>4748986.55</v>
      </c>
      <c r="N26" s="12">
        <v>634997.69999999995</v>
      </c>
      <c r="O26" s="13">
        <v>0</v>
      </c>
      <c r="P26" s="12">
        <v>0</v>
      </c>
      <c r="Q26" s="114">
        <f>SUM(E26:P26)</f>
        <v>12500941.620000001</v>
      </c>
    </row>
    <row r="27" spans="1:17" ht="30" x14ac:dyDescent="0.25">
      <c r="A27" s="10" t="s">
        <v>37</v>
      </c>
      <c r="B27" s="16">
        <v>7529999</v>
      </c>
      <c r="C27" s="99">
        <v>6925000</v>
      </c>
      <c r="D27" s="16">
        <f>SUM(B27,C27)</f>
        <v>14454999</v>
      </c>
      <c r="E27" s="12">
        <v>0</v>
      </c>
      <c r="F27" s="13">
        <v>969252</v>
      </c>
      <c r="G27" s="12">
        <v>0</v>
      </c>
      <c r="H27" s="13">
        <v>4965440</v>
      </c>
      <c r="I27" s="12">
        <v>0</v>
      </c>
      <c r="J27" s="12">
        <v>0</v>
      </c>
      <c r="K27" s="12">
        <v>0</v>
      </c>
      <c r="L27" s="12">
        <v>0</v>
      </c>
      <c r="M27" s="13">
        <v>2522250</v>
      </c>
      <c r="N27" s="12">
        <v>2642020</v>
      </c>
      <c r="O27" s="13">
        <v>0</v>
      </c>
      <c r="P27" s="12">
        <v>0</v>
      </c>
      <c r="Q27" s="114">
        <f>SUM(E27:P27)</f>
        <v>11098962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19588</v>
      </c>
      <c r="I28" s="12">
        <v>0</v>
      </c>
      <c r="J28" s="12">
        <v>0</v>
      </c>
      <c r="K28" s="12">
        <v>0</v>
      </c>
      <c r="L28" s="13">
        <v>28556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48144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150000</v>
      </c>
      <c r="D30" s="18">
        <f>SUM(B30:C30)</f>
        <v>1050000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124">
        <v>-3200000</v>
      </c>
      <c r="D31" s="11">
        <f>B31+C31</f>
        <v>1800000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705461.2</v>
      </c>
      <c r="G32" s="122">
        <v>91665.600000000006</v>
      </c>
      <c r="H32" s="122">
        <v>7380</v>
      </c>
      <c r="I32" s="122">
        <v>6642</v>
      </c>
      <c r="J32" s="12">
        <v>541500</v>
      </c>
      <c r="K32" s="12">
        <v>0</v>
      </c>
      <c r="L32" s="13">
        <v>210880</v>
      </c>
      <c r="M32" s="13">
        <v>599355.81000000006</v>
      </c>
      <c r="N32" s="12">
        <v>5967</v>
      </c>
      <c r="O32" s="13">
        <v>0</v>
      </c>
      <c r="P32" s="12">
        <v>0</v>
      </c>
      <c r="Q32" s="93">
        <f>SUM(E32:P32)</f>
        <v>2168851.61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3425000</v>
      </c>
      <c r="D34" s="36">
        <f>SUM(B34,C34)</f>
        <v>8161128</v>
      </c>
      <c r="E34" s="12">
        <v>0</v>
      </c>
      <c r="F34" s="12">
        <v>0</v>
      </c>
      <c r="G34" s="13">
        <v>0</v>
      </c>
      <c r="H34" s="122">
        <v>2164410</v>
      </c>
      <c r="I34" s="12">
        <v>1575000</v>
      </c>
      <c r="J34" s="12">
        <v>5599.95</v>
      </c>
      <c r="K34" s="13">
        <v>113280</v>
      </c>
      <c r="L34" s="13">
        <v>15587.8</v>
      </c>
      <c r="M34" s="12">
        <v>0</v>
      </c>
      <c r="N34" s="93">
        <v>348541.44</v>
      </c>
      <c r="O34" s="13">
        <v>0</v>
      </c>
      <c r="P34" s="12">
        <v>0</v>
      </c>
      <c r="Q34" s="93">
        <f>SUM(E34:P34)</f>
        <v>4222419.1900000004</v>
      </c>
    </row>
    <row r="35" spans="1:17" ht="30" x14ac:dyDescent="0.25">
      <c r="A35" s="7" t="s">
        <v>45</v>
      </c>
      <c r="B35" s="120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127">
        <v>0</v>
      </c>
      <c r="C51" s="127">
        <f>SUM(C52,C53,C55)</f>
        <v>23804551.120000001</v>
      </c>
      <c r="D51" s="127">
        <f>SUM(D52,D53,D55)</f>
        <v>23804550.16</v>
      </c>
      <c r="E51" s="85">
        <v>0</v>
      </c>
      <c r="F51" s="83">
        <v>0</v>
      </c>
      <c r="G51" s="83">
        <v>0</v>
      </c>
      <c r="H51" s="83">
        <f>SUM(H53)</f>
        <v>341062.48</v>
      </c>
      <c r="I51" s="83">
        <v>0</v>
      </c>
      <c r="J51" s="86">
        <f>SUM(J55)</f>
        <v>5239920</v>
      </c>
      <c r="K51" s="83">
        <f>SUM(K53:K60)</f>
        <v>7859880</v>
      </c>
      <c r="L51" s="86">
        <v>0</v>
      </c>
      <c r="M51" s="119">
        <v>0</v>
      </c>
      <c r="N51" s="119">
        <v>0</v>
      </c>
      <c r="O51" s="83">
        <v>0</v>
      </c>
      <c r="P51" s="118">
        <v>0</v>
      </c>
      <c r="Q51" s="83">
        <f>SUM(E51:P51)</f>
        <v>13440862.48</v>
      </c>
    </row>
    <row r="52" spans="1:17" x14ac:dyDescent="0.25">
      <c r="A52" s="10" t="s">
        <v>62</v>
      </c>
      <c r="B52" s="34">
        <v>0</v>
      </c>
      <c r="C52" s="125">
        <v>9187205.1400000006</v>
      </c>
      <c r="D52" s="125">
        <v>9187204.1799999997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1515645.1</v>
      </c>
      <c r="D53" s="99">
        <v>1515645.1</v>
      </c>
      <c r="E53" s="84">
        <v>0</v>
      </c>
      <c r="F53" s="12">
        <v>0</v>
      </c>
      <c r="G53" s="77">
        <v>0</v>
      </c>
      <c r="H53" s="13">
        <v>341062.48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13101700.880000001</v>
      </c>
      <c r="D55" s="99">
        <v>13101700.880000001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2">
        <v>5239920</v>
      </c>
      <c r="K55" s="13">
        <v>7859880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19">
        <v>0</v>
      </c>
      <c r="O66" s="83">
        <v>0</v>
      </c>
      <c r="P66" s="119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4" t="s">
        <v>83</v>
      </c>
      <c r="B73" s="128">
        <f>SUM(B25,B15,B9)</f>
        <v>97364686</v>
      </c>
      <c r="C73" s="129">
        <f>SUM(C51,C25,C15,)</f>
        <v>31604551.120000001</v>
      </c>
      <c r="D73" s="110">
        <v>0</v>
      </c>
      <c r="E73" s="74">
        <f>SUM(E9+E15+E25)</f>
        <v>5723251.2300000004</v>
      </c>
      <c r="F73" s="71">
        <f>SUM(F25+F15+F9)</f>
        <v>7398032.6899999995</v>
      </c>
      <c r="G73" s="72">
        <f>SUM(G25,G15,G9)</f>
        <v>5330100.54</v>
      </c>
      <c r="H73" s="72">
        <f>SUM(H51,H25,H15,H9)</f>
        <v>13436671.75</v>
      </c>
      <c r="I73" s="72">
        <f>SUM(I9,I15,I25)</f>
        <v>7421364.2600000007</v>
      </c>
      <c r="J73" s="72">
        <f>SUM(J51,J25,J15,J9)</f>
        <v>13688235.32</v>
      </c>
      <c r="K73" s="72">
        <f>SUM(K51,K25,K15,K9)</f>
        <v>13564236.699999999</v>
      </c>
      <c r="L73" s="72">
        <f>SUM(L25,L15,L9)</f>
        <v>5666302.7400000002</v>
      </c>
      <c r="M73" s="92">
        <f>+M25+M15+M9</f>
        <v>13313138.609999999</v>
      </c>
      <c r="N73" s="94">
        <f>N25+N15+N9</f>
        <v>11544772.209999999</v>
      </c>
      <c r="O73" s="92">
        <f>SUM(O25+O15+O9)</f>
        <v>0</v>
      </c>
      <c r="P73" s="92">
        <f>SUM(P51+P25+P15+P9)</f>
        <v>0</v>
      </c>
      <c r="Q73" s="115">
        <f>SUM(E73:P73)</f>
        <v>97086106.049999982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17">
        <v>0</v>
      </c>
      <c r="P83" s="117">
        <v>0</v>
      </c>
      <c r="Q83" s="117">
        <v>0</v>
      </c>
    </row>
    <row r="84" spans="1:19" x14ac:dyDescent="0.25">
      <c r="B84" s="105"/>
      <c r="C84" s="102"/>
      <c r="D84" s="102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2"/>
    </row>
    <row r="85" spans="1:19" ht="51.75" customHeight="1" x14ac:dyDescent="0.25">
      <c r="A85" s="28" t="s">
        <v>94</v>
      </c>
      <c r="B85" s="103">
        <f>SUM(B9+B15+B25)</f>
        <v>97364686</v>
      </c>
      <c r="C85" s="107">
        <f>SUM(C73)</f>
        <v>31604551.120000001</v>
      </c>
      <c r="D85" s="107">
        <f>SUM(D51,D25,D15,D9)</f>
        <v>128969236.16</v>
      </c>
      <c r="E85" s="121">
        <f>SUM(E73)</f>
        <v>5723251.2300000004</v>
      </c>
      <c r="F85" s="71">
        <v>7398251.2300000004</v>
      </c>
      <c r="G85" s="108">
        <f>SUM(G25+G15+G9)</f>
        <v>5330100.54</v>
      </c>
      <c r="H85" s="108">
        <v>13436671.75</v>
      </c>
      <c r="I85" s="108">
        <f>SUM(I73)</f>
        <v>7421364.2600000007</v>
      </c>
      <c r="J85" s="109">
        <f>SUM(J73)</f>
        <v>13688235.32</v>
      </c>
      <c r="K85" s="108">
        <f>SUM(K73)</f>
        <v>13564236.699999999</v>
      </c>
      <c r="L85" s="72">
        <v>5666302.7400000002</v>
      </c>
      <c r="M85" s="108">
        <v>13313138.609999999</v>
      </c>
      <c r="N85" s="94">
        <v>11544772.210000001</v>
      </c>
      <c r="O85" s="108">
        <v>0</v>
      </c>
      <c r="P85" s="92">
        <v>0</v>
      </c>
      <c r="Q85" s="116">
        <f>SUM(E85:P85)</f>
        <v>97086324.590000004</v>
      </c>
    </row>
    <row r="86" spans="1:19" x14ac:dyDescent="0.25">
      <c r="A86" s="29" t="s">
        <v>110</v>
      </c>
      <c r="B86" s="106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2023-11-09T15:05:32Z</dcterms:modified>
</cp:coreProperties>
</file>